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mentev\Downloads\"/>
    </mc:Choice>
  </mc:AlternateContent>
  <xr:revisionPtr revIDLastSave="0" documentId="13_ncr:1_{394E6A24-FB11-4D8F-9547-A775713EF1F2}" xr6:coauthVersionLast="47" xr6:coauthVersionMax="47" xr10:uidLastSave="{00000000-0000-0000-0000-000000000000}"/>
  <bookViews>
    <workbookView xWindow="-120" yWindow="-120" windowWidth="29040" windowHeight="15840" xr2:uid="{426125C9-C0D2-4E7A-9609-B78D2BF141B9}"/>
  </bookViews>
  <sheets>
    <sheet name="1% Regelung (ab 2021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2" l="1"/>
  <c r="C43" i="2"/>
  <c r="C42" i="2"/>
  <c r="C41" i="2"/>
  <c r="C25" i="2"/>
  <c r="C24" i="2"/>
  <c r="C17" i="2"/>
  <c r="C26" i="2" s="1"/>
  <c r="B32" i="2" s="1"/>
  <c r="C44" i="2" l="1"/>
  <c r="B47" i="2" s="1"/>
  <c r="C45" i="2"/>
  <c r="C27" i="2"/>
  <c r="B33" i="2" s="1"/>
  <c r="C29" i="2"/>
</calcChain>
</file>

<file path=xl/sharedStrings.xml><?xml version="1.0" encoding="utf-8"?>
<sst xmlns="http://schemas.openxmlformats.org/spreadsheetml/2006/main" count="33" uniqueCount="33">
  <si>
    <t>Leasing</t>
  </si>
  <si>
    <t>Gesamt 
[km]</t>
  </si>
  <si>
    <t>Gesamtkosten</t>
  </si>
  <si>
    <t>Kraftstoff</t>
  </si>
  <si>
    <t>Reparatur</t>
  </si>
  <si>
    <t>weitere Kosten</t>
  </si>
  <si>
    <t>Geldwertervorteil
nach Fahrtenbuch</t>
  </si>
  <si>
    <t>Fahrtenbuch Kosten [€/km]</t>
  </si>
  <si>
    <t>Entfernung Wohnanschrift - 1 Tätigkeitsstätte</t>
  </si>
  <si>
    <t>Bruttolistenpreis</t>
  </si>
  <si>
    <t>Versteuert nach 0,002% Regelung</t>
  </si>
  <si>
    <t>versteuert nach 0,03% Regelung</t>
  </si>
  <si>
    <t>Gelbe Felder sind auszufüllen</t>
  </si>
  <si>
    <t>Anzahl der Arbeitstage tatsächliche Fahrten</t>
  </si>
  <si>
    <t xml:space="preserve">Entfernungspauschale p.a. </t>
  </si>
  <si>
    <t>Auswirkung 0,002% inkl Entfernungspauschale 
(Differenz &gt; 0 lohnt sicht)</t>
  </si>
  <si>
    <t>Alternativantrieb Regelung
100/50/25%</t>
  </si>
  <si>
    <t>Gesamt [km/p.a.]</t>
  </si>
  <si>
    <t>beruflich [km/p.a.]</t>
  </si>
  <si>
    <t>privat [km/p.a.]</t>
  </si>
  <si>
    <t>Ermittlung  Fahrtenbuch VS. 1 % Regelung</t>
  </si>
  <si>
    <t>Ermittlung 0,03% VS. 0,002% Regelung</t>
  </si>
  <si>
    <t>Anzahl Monate Dienstwagenüberlassung
(1 Tag im Monat reicht für Berücksichtigung)</t>
  </si>
  <si>
    <t>1% vom Bruttolistenpreis (s. ggf. Gehaltsabrechnung
 E-Auto 50%/25% Regelung beachten)</t>
  </si>
  <si>
    <t>Vom AG versteuert
(1% vom UVP*E-Auto Rabatt*Monate)</t>
  </si>
  <si>
    <t>zu viel versteuert ?
( Differenz &gt; 0 lohnt sich)</t>
  </si>
  <si>
    <t>zu viel versteuert ?
(Differenz &gt; 0 lohnt sicht)</t>
  </si>
  <si>
    <t>Entfernungspauschale tatsächliche Fahrten</t>
  </si>
  <si>
    <t>Anlage</t>
  </si>
  <si>
    <t>Dienstfahrzeug</t>
  </si>
  <si>
    <t>Hinweis: Bei den eingesetzten Werten handelt es sich nur um Beispielwerte</t>
  </si>
  <si>
    <t>Anzahl der Arbeitstage p.a. (Entfernungspauschale)</t>
  </si>
  <si>
    <t>Ermittlung Diff. zur 1 % Regelung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</si>
</sst>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_-* #,##0.000\ &quot;€&quot;_-;\-* #,##0.000\ &quot;€&quot;_-;_-* &quot;-&quot;??\ &quot;€&quot;_-;_-@_-"/>
    <numFmt numFmtId="166" formatCode="_-* #,##0_-;\-* #,##0_-;_-* &quot;-&quot;??_-;_-@_-"/>
    <numFmt numFmtId="167" formatCode="_-* #,##0\ &quot;€&quot;_-;\-* #,##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163767"/>
      <name val="Calibri"/>
      <family val="2"/>
      <scheme val="minor"/>
    </font>
    <font>
      <b/>
      <sz val="18"/>
      <color rgb="FF163767"/>
      <name val="Calibri"/>
      <family val="2"/>
      <scheme val="minor"/>
    </font>
    <font>
      <sz val="11"/>
      <color rgb="FF163767"/>
      <name val="Trebuchet MS"/>
      <family val="2"/>
    </font>
    <font>
      <sz val="10"/>
      <color rgb="FF163767"/>
      <name val="Trebuchet MS"/>
      <family val="2"/>
    </font>
    <font>
      <b/>
      <sz val="10"/>
      <color rgb="FF163767"/>
      <name val="Trebuchet MS"/>
      <family val="2"/>
    </font>
    <font>
      <b/>
      <sz val="18"/>
      <color rgb="FF163767"/>
      <name val="Trebuchet MS"/>
      <family val="2"/>
    </font>
    <font>
      <b/>
      <sz val="12"/>
      <color rgb="FFFF0000"/>
      <name val="Calibri"/>
      <family val="2"/>
      <scheme val="minor"/>
    </font>
    <font>
      <b/>
      <sz val="10"/>
      <color rgb="FF5B9BD5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63767"/>
      </left>
      <right style="thin">
        <color rgb="FF163767"/>
      </right>
      <top style="thin">
        <color rgb="FF163767"/>
      </top>
      <bottom style="thin">
        <color rgb="FF163767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165" fontId="0" fillId="0" borderId="0" xfId="2" applyNumberFormat="1" applyFont="1"/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167" fontId="4" fillId="2" borderId="1" xfId="2" applyNumberFormat="1" applyFont="1" applyFill="1" applyBorder="1" applyAlignment="1">
      <alignment horizontal="center" vertical="center"/>
    </xf>
    <xf numFmtId="9" fontId="4" fillId="2" borderId="1" xfId="3" applyFont="1" applyFill="1" applyBorder="1" applyAlignment="1">
      <alignment horizontal="right"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/>
    <xf numFmtId="0" fontId="5" fillId="0" borderId="2" xfId="0" applyFont="1" applyBorder="1" applyAlignment="1">
      <alignment horizontal="center" wrapText="1"/>
    </xf>
    <xf numFmtId="166" fontId="5" fillId="2" borderId="2" xfId="1" applyNumberFormat="1" applyFont="1" applyFill="1" applyBorder="1" applyAlignment="1">
      <alignment horizontal="right"/>
    </xf>
    <xf numFmtId="166" fontId="5" fillId="3" borderId="2" xfId="1" applyNumberFormat="1" applyFont="1" applyFill="1" applyBorder="1" applyAlignment="1">
      <alignment horizontal="right"/>
    </xf>
    <xf numFmtId="44" fontId="5" fillId="0" borderId="2" xfId="2" applyFont="1" applyBorder="1" applyAlignment="1">
      <alignment horizontal="right"/>
    </xf>
    <xf numFmtId="44" fontId="5" fillId="2" borderId="2" xfId="2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167" fontId="5" fillId="3" borderId="2" xfId="2" applyNumberFormat="1" applyFont="1" applyFill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44" fontId="6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right"/>
    </xf>
    <xf numFmtId="167" fontId="5" fillId="0" borderId="2" xfId="0" applyNumberFormat="1" applyFont="1" applyBorder="1" applyAlignment="1">
      <alignment horizontal="right"/>
    </xf>
    <xf numFmtId="44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7" fillId="3" borderId="0" xfId="0" applyFont="1" applyFill="1"/>
    <xf numFmtId="0" fontId="0" fillId="2" borderId="0" xfId="0" applyFill="1"/>
    <xf numFmtId="0" fontId="8" fillId="2" borderId="0" xfId="0" applyFont="1" applyFill="1"/>
    <xf numFmtId="0" fontId="6" fillId="3" borderId="0" xfId="0" applyFont="1" applyFill="1" applyAlignment="1">
      <alignment horizontal="left"/>
    </xf>
    <xf numFmtId="0" fontId="9" fillId="3" borderId="0" xfId="0" applyFont="1" applyFill="1" applyAlignment="1">
      <alignment horizontal="right"/>
    </xf>
    <xf numFmtId="0" fontId="5" fillId="0" borderId="0" xfId="0" applyFont="1" applyBorder="1" applyAlignment="1">
      <alignment horizontal="left" vertical="center" wrapText="1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5B9BD5"/>
      <color rgb="FF16376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4358640</xdr:colOff>
      <xdr:row>0</xdr:row>
      <xdr:rowOff>30481</xdr:rowOff>
    </xdr:from>
    <xdr:to>
      <xdr:col>3</xdr:col>
      <xdr:colOff>3982</xdr:colOff>
      <xdr:row>1</xdr:row>
      <xdr:rowOff>13901</xdr:rowOff>
    </xdr:to>
    <xdr:pic>
      <xdr:nvPicPr>
        <xdr:cNvPr id="2" name="Bild 12">
          <a:extLst>
            <a:ext uri="{FF2B5EF4-FFF2-40B4-BE49-F238E27FC236}">
              <a16:creationId xmlns:a16="http://schemas.microsoft.com/office/drawing/2014/main" id="{C421F591-B040-2349-B929-02421687A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9440" y="30481"/>
          <a:ext cx="1744330" cy="836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F37B3-E31D-420D-90C5-0B92B0C980C1}">
  <dimension ref="B1:G47"/>
  <sheetViews>
    <sheetView showGridLines="0" tabSelected="1" topLeftCell="A13" zoomScale="85" zoomScaleNormal="85" workbookViewId="0">
      <selection activeCell="E32" sqref="E32"/>
    </sheetView>
  </sheetViews>
  <sheetFormatPr baseColWidth="10" defaultRowHeight="15" outlineLevelRow="1" x14ac:dyDescent="0.25"/>
  <cols>
    <col min="1" max="1" width="0.7109375" customWidth="1"/>
    <col min="2" max="2" width="63.28515625" customWidth="1"/>
    <col min="3" max="3" width="16.85546875" customWidth="1"/>
    <col min="4" max="4" width="18" bestFit="1" customWidth="1"/>
    <col min="5" max="6" width="12" bestFit="1" customWidth="1"/>
    <col min="7" max="7" width="10.42578125" bestFit="1" customWidth="1"/>
  </cols>
  <sheetData>
    <row r="1" spans="2:6" ht="66.95" customHeight="1" x14ac:dyDescent="0.25"/>
    <row r="2" spans="2:6" ht="15.75" x14ac:dyDescent="0.3">
      <c r="B2" s="31" t="s">
        <v>28</v>
      </c>
      <c r="C2" s="31"/>
      <c r="D2" s="31"/>
      <c r="E2" s="31"/>
      <c r="F2" s="31"/>
    </row>
    <row r="3" spans="2:6" ht="27" customHeight="1" x14ac:dyDescent="0.35">
      <c r="B3" s="28" t="s">
        <v>29</v>
      </c>
    </row>
    <row r="4" spans="2:6" ht="8.1" customHeight="1" x14ac:dyDescent="0.3">
      <c r="B4" s="32"/>
      <c r="C4" s="32"/>
    </row>
    <row r="5" spans="2:6" ht="15.75" x14ac:dyDescent="0.25">
      <c r="B5" s="30" t="s">
        <v>12</v>
      </c>
      <c r="C5" s="29"/>
    </row>
    <row r="6" spans="2:6" ht="26.1" customHeight="1" x14ac:dyDescent="0.3">
      <c r="B6" s="32" t="s">
        <v>30</v>
      </c>
      <c r="C6" s="32"/>
    </row>
    <row r="7" spans="2:6" ht="16.5" x14ac:dyDescent="0.25">
      <c r="B7" s="9" t="s">
        <v>9</v>
      </c>
      <c r="C7" s="5">
        <v>53900</v>
      </c>
    </row>
    <row r="8" spans="2:6" ht="30" x14ac:dyDescent="0.25">
      <c r="B8" s="10" t="s">
        <v>16</v>
      </c>
      <c r="C8" s="6">
        <v>1</v>
      </c>
    </row>
    <row r="9" spans="2:6" ht="30" x14ac:dyDescent="0.25">
      <c r="B9" s="10" t="s">
        <v>22</v>
      </c>
      <c r="C9" s="7">
        <v>12</v>
      </c>
    </row>
    <row r="10" spans="2:6" ht="16.5" x14ac:dyDescent="0.25">
      <c r="B10" s="8"/>
      <c r="C10" s="8"/>
    </row>
    <row r="11" spans="2:6" ht="23.25" x14ac:dyDescent="0.25">
      <c r="B11" s="2" t="s">
        <v>20</v>
      </c>
      <c r="C11" s="3"/>
    </row>
    <row r="12" spans="2:6" ht="34.5" customHeight="1" outlineLevel="1" x14ac:dyDescent="0.25">
      <c r="B12" s="3"/>
      <c r="C12" s="3"/>
    </row>
    <row r="13" spans="2:6" ht="30" outlineLevel="1" x14ac:dyDescent="0.3">
      <c r="B13" s="21"/>
      <c r="C13" s="12" t="s">
        <v>1</v>
      </c>
    </row>
    <row r="14" spans="2:6" ht="15.75" outlineLevel="1" x14ac:dyDescent="0.3">
      <c r="B14" s="22" t="s">
        <v>17</v>
      </c>
      <c r="C14" s="13">
        <v>15000</v>
      </c>
    </row>
    <row r="15" spans="2:6" ht="15.75" outlineLevel="1" x14ac:dyDescent="0.3">
      <c r="B15" s="22" t="s">
        <v>18</v>
      </c>
      <c r="C15" s="13">
        <v>14000</v>
      </c>
    </row>
    <row r="16" spans="2:6" ht="15.75" outlineLevel="1" x14ac:dyDescent="0.3">
      <c r="B16" s="22" t="s">
        <v>19</v>
      </c>
      <c r="C16" s="14">
        <v>2000</v>
      </c>
    </row>
    <row r="17" spans="2:7" ht="15.75" outlineLevel="1" x14ac:dyDescent="0.3">
      <c r="B17" s="23" t="s">
        <v>2</v>
      </c>
      <c r="C17" s="15">
        <f>SUM(C19:C22)</f>
        <v>6468</v>
      </c>
    </row>
    <row r="18" spans="2:7" ht="15.75" outlineLevel="1" x14ac:dyDescent="0.3">
      <c r="B18" s="23"/>
      <c r="C18" s="15"/>
    </row>
    <row r="19" spans="2:7" ht="15.75" outlineLevel="1" x14ac:dyDescent="0.3">
      <c r="B19" s="23" t="s">
        <v>0</v>
      </c>
      <c r="C19" s="16">
        <v>6468</v>
      </c>
    </row>
    <row r="20" spans="2:7" ht="15.75" outlineLevel="1" x14ac:dyDescent="0.3">
      <c r="B20" s="23" t="s">
        <v>3</v>
      </c>
      <c r="C20" s="16">
        <v>0</v>
      </c>
      <c r="E20" s="1"/>
      <c r="F20" s="1"/>
      <c r="G20" s="1"/>
    </row>
    <row r="21" spans="2:7" ht="15.75" outlineLevel="1" x14ac:dyDescent="0.3">
      <c r="B21" s="23" t="s">
        <v>4</v>
      </c>
      <c r="C21" s="16">
        <v>0</v>
      </c>
      <c r="E21" s="1"/>
      <c r="F21" s="1"/>
      <c r="G21" s="1"/>
    </row>
    <row r="22" spans="2:7" ht="15.75" outlineLevel="1" x14ac:dyDescent="0.3">
      <c r="B22" s="23" t="s">
        <v>5</v>
      </c>
      <c r="C22" s="16">
        <v>0</v>
      </c>
    </row>
    <row r="23" spans="2:7" ht="15.75" outlineLevel="1" x14ac:dyDescent="0.3">
      <c r="B23" s="23"/>
      <c r="C23" s="17"/>
    </row>
    <row r="24" spans="2:7" ht="30" outlineLevel="1" x14ac:dyDescent="0.3">
      <c r="B24" s="22" t="s">
        <v>23</v>
      </c>
      <c r="C24" s="18">
        <f>C7*C8*0.01</f>
        <v>539</v>
      </c>
    </row>
    <row r="25" spans="2:7" ht="30" outlineLevel="1" x14ac:dyDescent="0.3">
      <c r="B25" s="22" t="s">
        <v>24</v>
      </c>
      <c r="C25" s="18">
        <f>C7*C8*C9*0.01</f>
        <v>6468</v>
      </c>
    </row>
    <row r="26" spans="2:7" ht="15.75" outlineLevel="1" x14ac:dyDescent="0.3">
      <c r="B26" s="23" t="s">
        <v>7</v>
      </c>
      <c r="C26" s="19">
        <f>ROUND(C17/C14,3)</f>
        <v>0.43099999999999999</v>
      </c>
    </row>
    <row r="27" spans="2:7" ht="30" outlineLevel="1" x14ac:dyDescent="0.3">
      <c r="B27" s="22" t="s">
        <v>6</v>
      </c>
      <c r="C27" s="15">
        <f>C26*C16</f>
        <v>862</v>
      </c>
    </row>
    <row r="28" spans="2:7" ht="15.75" outlineLevel="1" x14ac:dyDescent="0.3">
      <c r="B28" s="23"/>
      <c r="C28" s="17"/>
    </row>
    <row r="29" spans="2:7" ht="30" outlineLevel="1" x14ac:dyDescent="0.3">
      <c r="B29" s="22" t="s">
        <v>25</v>
      </c>
      <c r="C29" s="20">
        <f>C25-C27</f>
        <v>5606</v>
      </c>
    </row>
    <row r="30" spans="2:7" outlineLevel="1" x14ac:dyDescent="0.25">
      <c r="B30" s="33"/>
    </row>
    <row r="31" spans="2:7" ht="15.75" outlineLevel="1" x14ac:dyDescent="0.3">
      <c r="B31" s="27" t="s">
        <v>32</v>
      </c>
    </row>
    <row r="32" spans="2:7" ht="30" outlineLevel="1" x14ac:dyDescent="0.3">
      <c r="B32" s="27" t="str">
        <f>_xlfn.TEXTJOIN(" ",TRUE,"Gesamtkosten",C17,"€ /",C14,"km (Gesamtfahrleistung)","=",C26,"€/km","    Geldwerter Vorteil Privatfahrten ",C16," km * ",C26," € = ",C16*C26,"€")</f>
        <v>Gesamtkosten 6468 € / 15000 km (Gesamtfahrleistung) = 0,431 €/km     Geldwerter Vorteil Privatfahrten  2000  km *  0,431  € =  862 €</v>
      </c>
    </row>
    <row r="33" spans="2:3" ht="30" outlineLevel="1" x14ac:dyDescent="0.3">
      <c r="B33" s="27" t="str">
        <f>_xlfn.TEXTJOIN(,,"Bisher vom AG versteuert (1%-Regelung): ", C24," € * 12 Monate = ",C25,"€","  Zuviel versteuert (Differenz ",C25,"-",C27,"):  ",C25-C27,"€")</f>
        <v>Bisher vom AG versteuert (1%-Regelung): 539 € * 12 Monate = 6468€  Zuviel versteuert (Differenz 6468-862):  5606€</v>
      </c>
    </row>
    <row r="34" spans="2:3" x14ac:dyDescent="0.25">
      <c r="B34" s="3"/>
    </row>
    <row r="35" spans="2:3" ht="23.25" x14ac:dyDescent="0.25">
      <c r="B35" s="2" t="s">
        <v>21</v>
      </c>
      <c r="C35" s="4"/>
    </row>
    <row r="36" spans="2:3" ht="5.25" customHeight="1" x14ac:dyDescent="0.25">
      <c r="B36" s="3"/>
      <c r="C36" s="4"/>
    </row>
    <row r="37" spans="2:3" ht="15.75" outlineLevel="1" x14ac:dyDescent="0.3">
      <c r="B37" s="11" t="s">
        <v>8</v>
      </c>
      <c r="C37" s="24">
        <v>15</v>
      </c>
    </row>
    <row r="38" spans="2:3" ht="15.75" outlineLevel="1" x14ac:dyDescent="0.3">
      <c r="B38" s="11" t="s">
        <v>31</v>
      </c>
      <c r="C38" s="24">
        <v>220</v>
      </c>
    </row>
    <row r="39" spans="2:3" ht="15.75" outlineLevel="1" x14ac:dyDescent="0.3">
      <c r="B39" s="11" t="s">
        <v>13</v>
      </c>
      <c r="C39" s="24">
        <v>200</v>
      </c>
    </row>
    <row r="40" spans="2:3" ht="15.75" outlineLevel="1" x14ac:dyDescent="0.3">
      <c r="B40" s="11" t="s">
        <v>11</v>
      </c>
      <c r="C40" s="25">
        <f>C9*C7*C8*C37*0.0003</f>
        <v>2910.6</v>
      </c>
    </row>
    <row r="41" spans="2:3" ht="15.75" outlineLevel="1" x14ac:dyDescent="0.3">
      <c r="B41" s="11" t="s">
        <v>10</v>
      </c>
      <c r="C41" s="25">
        <f>C7*C8*C37*C39*0.00002</f>
        <v>3234.0000000000005</v>
      </c>
    </row>
    <row r="42" spans="2:3" ht="15.75" outlineLevel="1" x14ac:dyDescent="0.3">
      <c r="B42" s="11" t="s">
        <v>14</v>
      </c>
      <c r="C42" s="26">
        <f>IF(C37&gt;20,6*C38+(C37-20)*0.35*C38,C37*0.3*C38)</f>
        <v>990</v>
      </c>
    </row>
    <row r="43" spans="2:3" ht="15.75" outlineLevel="1" x14ac:dyDescent="0.3">
      <c r="B43" s="11" t="s">
        <v>27</v>
      </c>
      <c r="C43" s="26">
        <f>IF(C37&gt;20,6*C39+(C37-20)*0.35*C39,C37*0.3*C39)</f>
        <v>900</v>
      </c>
    </row>
    <row r="44" spans="2:3" ht="30" outlineLevel="1" x14ac:dyDescent="0.3">
      <c r="B44" s="27" t="s">
        <v>26</v>
      </c>
      <c r="C44" s="20">
        <f>ROUND(C40-C41,2)</f>
        <v>-323.39999999999998</v>
      </c>
    </row>
    <row r="45" spans="2:3" ht="30" outlineLevel="1" x14ac:dyDescent="0.3">
      <c r="B45" s="27" t="s">
        <v>15</v>
      </c>
      <c r="C45" s="20">
        <f>ROUND((C40-C42)- (C41-C43),2)</f>
        <v>-413.4</v>
      </c>
    </row>
    <row r="46" spans="2:3" ht="14.25" customHeight="1" outlineLevel="1" collapsed="1" x14ac:dyDescent="0.25"/>
    <row r="47" spans="2:3" ht="45" outlineLevel="1" x14ac:dyDescent="0.3">
      <c r="B47" s="27" t="str">
        <f>_xlfn.TEXTJOIN(,,"Vergleich  0,002 % Methode tatsachliche Fahrten ",C39,"T : ",C40," (BLP ",C7,"*",C37,"km*0,03%*12 Monate) - ",C41," (BLP ",C7,"*",C37,"km*0,002%*",C39," Tage)= ",C44,"€")</f>
        <v>Vergleich  0,002 % Methode tatsachliche Fahrten 200T : 2910,6 (BLP 53900*15km*0,03%*12 Monate) - 3234 (BLP 53900*15km*0,002%*200 Tage)= -323,4€</v>
      </c>
    </row>
  </sheetData>
  <mergeCells count="3">
    <mergeCell ref="B2:F2"/>
    <mergeCell ref="B4:C4"/>
    <mergeCell ref="B6:C6"/>
  </mergeCells>
  <conditionalFormatting sqref="C29">
    <cfRule type="cellIs" dxfId="3" priority="7" operator="lessThanOrEqual">
      <formula>0</formula>
    </cfRule>
    <cfRule type="cellIs" dxfId="2" priority="8" operator="greaterThan">
      <formula>0</formula>
    </cfRule>
    <cfRule type="colorScale" priority="9">
      <colorScale>
        <cfvo type="min"/>
        <cfvo type="max"/>
        <color rgb="FFFF7128"/>
        <color rgb="FFFFEF9C"/>
      </colorScale>
    </cfRule>
  </conditionalFormatting>
  <conditionalFormatting sqref="C44">
    <cfRule type="colorScale" priority="6">
      <colorScale>
        <cfvo type="min"/>
        <cfvo type="max"/>
        <color rgb="FFFF7128"/>
        <color rgb="FFFFEF9C"/>
      </colorScale>
    </cfRule>
  </conditionalFormatting>
  <conditionalFormatting sqref="C44:C45">
    <cfRule type="cellIs" dxfId="1" priority="1" operator="lessThanOrEqual">
      <formula>0</formula>
    </cfRule>
    <cfRule type="cellIs" dxfId="0" priority="2" operator="greaterThan">
      <formula>0</formula>
    </cfRule>
  </conditionalFormatting>
  <conditionalFormatting sqref="C45">
    <cfRule type="colorScale" priority="3">
      <colorScale>
        <cfvo type="min"/>
        <cfvo type="max"/>
        <color rgb="FFFF7128"/>
        <color rgb="FFFFEF9C"/>
      </colorScale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1% Regelung (ab 2021)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 Dementev</dc:creator>
  <cp:lastModifiedBy>Alexander Tews</cp:lastModifiedBy>
  <dcterms:created xsi:type="dcterms:W3CDTF">2021-09-24T07:09:42Z</dcterms:created>
  <dcterms:modified xsi:type="dcterms:W3CDTF">2024-02-11T19:59:53Z</dcterms:modified>
</cp:coreProperties>
</file>